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90" yWindow="-90" windowWidth="19380" windowHeight="1038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E15" i="1"/>
  <c r="H10" i="1"/>
  <c r="H11" i="1" s="1"/>
  <c r="H12" i="1" s="1"/>
  <c r="H13" i="1" s="1"/>
  <c r="H14" i="1" s="1"/>
  <c r="H15" i="1" s="1"/>
  <c r="H16" i="1" s="1"/>
  <c r="H17" i="1" l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</calcChain>
</file>

<file path=xl/comments1.xml><?xml version="1.0" encoding="utf-8"?>
<comments xmlns="http://schemas.openxmlformats.org/spreadsheetml/2006/main">
  <authors>
    <author>Amanda Littleton</author>
  </authors>
  <commentList>
    <comment ref="F23" authorId="0">
      <text>
        <r>
          <rPr>
            <b/>
            <sz val="9"/>
            <color rgb="FF000000"/>
            <rFont val="Tahoma"/>
            <family val="2"/>
          </rPr>
          <t>Amanda Littleton: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based on 1x fee for replacing inverter at an estimated cost of $5,418/ 22 shares
</t>
        </r>
      </text>
    </comment>
  </commentList>
</comments>
</file>

<file path=xl/sharedStrings.xml><?xml version="1.0" encoding="utf-8"?>
<sst xmlns="http://schemas.openxmlformats.org/spreadsheetml/2006/main" count="40" uniqueCount="19">
  <si>
    <t>Year #</t>
  </si>
  <si>
    <t xml:space="preserve">Year </t>
  </si>
  <si>
    <t xml:space="preserve">Status </t>
  </si>
  <si>
    <t>Operating Fee</t>
  </si>
  <si>
    <t xml:space="preserve">Community Supported Solar for Farms - Sun Moon Farm </t>
  </si>
  <si>
    <t xml:space="preserve">status quo (paying eversource bills as normal) </t>
  </si>
  <si>
    <t>net metering in pay back period</t>
  </si>
  <si>
    <t xml:space="preserve">Scenario for one share based on the following assumptions: </t>
  </si>
  <si>
    <t>1 share is worth 5,000 kwh or 4.54% ownership of the array</t>
  </si>
  <si>
    <t xml:space="preserve">Avoided Electriciy costs </t>
  </si>
  <si>
    <t xml:space="preserve">2% Escalator on Operations Agreement </t>
  </si>
  <si>
    <t>One time fee for new inverter</t>
  </si>
  <si>
    <t>Balance on Investment</t>
  </si>
  <si>
    <t>Using Rates from ReVision spreadsheet - $0.1178 in year one and subject to 2.5% annual increase</t>
  </si>
  <si>
    <t>Based on this info the pay back period is 12.5 years</t>
  </si>
  <si>
    <t>net metering in pay back period/ net metering</t>
  </si>
  <si>
    <t xml:space="preserve">net metering </t>
  </si>
  <si>
    <t>Cost of one share is $3,570 for 4.54% ownership of the array or approximately 5,000 kwh</t>
  </si>
  <si>
    <t>(this is after the 21% discount from the $953/share raised through crowd funding(total of $17,156 raised))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</si>
</sst>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6" fontId="0" fillId="0" borderId="0" xfId="0" applyNumberFormat="1"/>
    <xf numFmtId="0" fontId="0" fillId="2" borderId="0" xfId="0" applyFill="1" applyAlignment="1">
      <alignment horizontal="left" vertical="top"/>
    </xf>
    <xf numFmtId="0" fontId="0" fillId="2" borderId="0" xfId="0" applyFill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B1" workbookViewId="0">
      <selection activeCell="E6" sqref="E6"/>
    </sheetView>
  </sheetViews>
  <sheetFormatPr defaultColWidth="8.81640625" defaultRowHeight="14.25" x14ac:dyDescent="0.65"/>
  <cols>
    <col min="1" max="1" width="8.6796875" style="3"/>
    <col min="3" max="3" width="60.1796875" customWidth="1"/>
    <col min="4" max="4" width="12.1796875" bestFit="1" customWidth="1"/>
    <col min="5" max="5" width="19.81640625" customWidth="1"/>
    <col min="6" max="6" width="13.81640625" customWidth="1"/>
    <col min="7" max="7" width="20.1796875" bestFit="1" customWidth="1"/>
    <col min="8" max="8" width="19.81640625" bestFit="1" customWidth="1"/>
  </cols>
  <sheetData>
    <row r="1" spans="1:10" ht="14.75" x14ac:dyDescent="0.75">
      <c r="A1" s="2" t="s">
        <v>4</v>
      </c>
      <c r="B1" s="1"/>
      <c r="C1" s="1"/>
      <c r="D1" s="1"/>
      <c r="E1" s="1"/>
      <c r="F1" s="1"/>
      <c r="G1" s="1"/>
      <c r="H1" s="1"/>
    </row>
    <row r="2" spans="1:10" ht="14.75" x14ac:dyDescent="0.75">
      <c r="A2" s="5" t="s">
        <v>7</v>
      </c>
      <c r="B2" s="6"/>
      <c r="C2" s="6"/>
      <c r="D2" s="6"/>
      <c r="E2" s="6"/>
      <c r="F2" s="6"/>
      <c r="G2" s="6"/>
      <c r="H2" s="6"/>
      <c r="I2" s="6"/>
      <c r="J2" s="6"/>
    </row>
    <row r="3" spans="1:10" ht="14.75" x14ac:dyDescent="0.75">
      <c r="A3" s="5"/>
      <c r="B3" s="6"/>
      <c r="C3" s="6" t="s">
        <v>13</v>
      </c>
      <c r="D3" s="6"/>
      <c r="E3" s="6"/>
      <c r="F3" s="6"/>
      <c r="G3" s="6"/>
      <c r="H3" s="6"/>
      <c r="I3" s="6"/>
      <c r="J3" s="6"/>
    </row>
    <row r="4" spans="1:10" ht="14.75" x14ac:dyDescent="0.75">
      <c r="A4" s="5"/>
      <c r="B4" s="6"/>
      <c r="C4" s="6" t="s">
        <v>8</v>
      </c>
      <c r="D4" s="6"/>
      <c r="E4" s="6"/>
      <c r="F4" s="6"/>
      <c r="G4" s="6"/>
      <c r="H4" s="6"/>
      <c r="I4" s="6"/>
      <c r="J4" s="6"/>
    </row>
    <row r="5" spans="1:10" ht="14.75" x14ac:dyDescent="0.75">
      <c r="A5" s="5"/>
      <c r="B5" s="6"/>
      <c r="C5" s="6" t="s">
        <v>17</v>
      </c>
      <c r="D5" s="6"/>
      <c r="E5" s="6" t="s">
        <v>18</v>
      </c>
      <c r="F5" s="6"/>
      <c r="G5" s="6"/>
      <c r="H5" s="6"/>
      <c r="I5" s="6"/>
      <c r="J5" s="6"/>
    </row>
    <row r="6" spans="1:10" ht="14.75" x14ac:dyDescent="0.75">
      <c r="A6" s="5"/>
      <c r="B6" s="6"/>
      <c r="C6" s="6" t="s">
        <v>14</v>
      </c>
      <c r="D6" s="6"/>
      <c r="E6" s="6"/>
      <c r="F6" s="6"/>
      <c r="G6" s="6"/>
      <c r="H6" s="6"/>
      <c r="I6" s="6"/>
      <c r="J6" s="6"/>
    </row>
    <row r="8" spans="1:10" ht="44.25" x14ac:dyDescent="0.75">
      <c r="A8" s="7" t="s">
        <v>0</v>
      </c>
      <c r="B8" s="8" t="s">
        <v>1</v>
      </c>
      <c r="C8" s="8" t="s">
        <v>2</v>
      </c>
      <c r="D8" s="8" t="s">
        <v>3</v>
      </c>
      <c r="E8" s="9" t="s">
        <v>10</v>
      </c>
      <c r="F8" s="9" t="s">
        <v>11</v>
      </c>
      <c r="G8" s="8" t="s">
        <v>9</v>
      </c>
      <c r="H8" s="9" t="s">
        <v>12</v>
      </c>
    </row>
    <row r="9" spans="1:10" ht="14.75" x14ac:dyDescent="0.75">
      <c r="A9" s="3">
        <v>1</v>
      </c>
      <c r="B9">
        <v>2021</v>
      </c>
      <c r="C9" t="s">
        <v>5</v>
      </c>
      <c r="D9">
        <v>0</v>
      </c>
      <c r="E9">
        <v>0</v>
      </c>
      <c r="F9">
        <v>0</v>
      </c>
      <c r="G9">
        <v>0</v>
      </c>
      <c r="H9" s="4">
        <v>-3570</v>
      </c>
    </row>
    <row r="10" spans="1:10" ht="14.75" x14ac:dyDescent="0.75">
      <c r="A10" s="3">
        <v>2</v>
      </c>
      <c r="B10">
        <v>2022</v>
      </c>
      <c r="C10" t="s">
        <v>5</v>
      </c>
      <c r="D10">
        <v>0</v>
      </c>
      <c r="E10">
        <v>0</v>
      </c>
      <c r="F10">
        <v>0</v>
      </c>
      <c r="G10">
        <v>0</v>
      </c>
      <c r="H10" s="4">
        <f>H9-D10-E10-F10+G10</f>
        <v>-3570</v>
      </c>
    </row>
    <row r="11" spans="1:10" ht="14.75" x14ac:dyDescent="0.75">
      <c r="A11" s="3">
        <v>3</v>
      </c>
      <c r="B11">
        <v>2023</v>
      </c>
      <c r="C11" t="s">
        <v>5</v>
      </c>
      <c r="D11">
        <v>0</v>
      </c>
      <c r="E11">
        <v>0</v>
      </c>
      <c r="F11">
        <v>0</v>
      </c>
      <c r="G11">
        <v>0</v>
      </c>
      <c r="H11" s="4">
        <f t="shared" ref="H11:H33" si="0">H10-D11-E11-F11+G11</f>
        <v>-3570</v>
      </c>
    </row>
    <row r="12" spans="1:10" ht="14.75" x14ac:dyDescent="0.75">
      <c r="A12" s="3">
        <v>4</v>
      </c>
      <c r="B12">
        <v>2024</v>
      </c>
      <c r="C12" t="s">
        <v>5</v>
      </c>
      <c r="D12">
        <v>0</v>
      </c>
      <c r="E12">
        <v>0</v>
      </c>
      <c r="F12">
        <v>0</v>
      </c>
      <c r="G12">
        <v>0</v>
      </c>
      <c r="H12" s="4">
        <f t="shared" si="0"/>
        <v>-3570</v>
      </c>
    </row>
    <row r="13" spans="1:10" ht="14.75" x14ac:dyDescent="0.75">
      <c r="A13" s="3">
        <v>5</v>
      </c>
      <c r="B13">
        <v>2025</v>
      </c>
      <c r="C13" t="s">
        <v>5</v>
      </c>
      <c r="D13">
        <v>0</v>
      </c>
      <c r="E13">
        <v>0</v>
      </c>
      <c r="F13">
        <v>0</v>
      </c>
      <c r="G13">
        <v>0</v>
      </c>
      <c r="H13" s="4">
        <f t="shared" si="0"/>
        <v>-3570</v>
      </c>
    </row>
    <row r="14" spans="1:10" ht="14.75" x14ac:dyDescent="0.75">
      <c r="A14" s="3">
        <v>6</v>
      </c>
      <c r="B14">
        <v>2026</v>
      </c>
      <c r="C14" t="s">
        <v>6</v>
      </c>
      <c r="D14">
        <v>115</v>
      </c>
      <c r="E14">
        <v>0</v>
      </c>
      <c r="F14">
        <v>0</v>
      </c>
      <c r="G14">
        <f>5000*0.1332</f>
        <v>666.00000000000011</v>
      </c>
      <c r="H14" s="4">
        <f t="shared" si="0"/>
        <v>-3019</v>
      </c>
    </row>
    <row r="15" spans="1:10" ht="14.75" x14ac:dyDescent="0.75">
      <c r="A15" s="3">
        <v>7</v>
      </c>
      <c r="B15">
        <v>2027</v>
      </c>
      <c r="C15" t="s">
        <v>6</v>
      </c>
      <c r="D15">
        <v>115</v>
      </c>
      <c r="E15">
        <f>D15*0.02</f>
        <v>2.3000000000000003</v>
      </c>
      <c r="F15">
        <v>0</v>
      </c>
      <c r="G15">
        <f>5000*0.1366</f>
        <v>683</v>
      </c>
      <c r="H15" s="4">
        <f t="shared" si="0"/>
        <v>-2453.3000000000002</v>
      </c>
    </row>
    <row r="16" spans="1:10" ht="14.75" x14ac:dyDescent="0.75">
      <c r="A16" s="3">
        <v>8</v>
      </c>
      <c r="B16">
        <v>2028</v>
      </c>
      <c r="C16" t="s">
        <v>6</v>
      </c>
      <c r="D16">
        <v>117.3</v>
      </c>
      <c r="E16">
        <v>2.35</v>
      </c>
      <c r="F16">
        <v>0</v>
      </c>
      <c r="G16">
        <f>5000*0.14</f>
        <v>700.00000000000011</v>
      </c>
      <c r="H16" s="4">
        <f t="shared" si="0"/>
        <v>-1872.9500000000003</v>
      </c>
    </row>
    <row r="17" spans="1:8" ht="14.75" x14ac:dyDescent="0.75">
      <c r="A17" s="3">
        <v>9</v>
      </c>
      <c r="B17">
        <v>2029</v>
      </c>
      <c r="C17" t="s">
        <v>6</v>
      </c>
      <c r="D17">
        <v>119.65</v>
      </c>
      <c r="E17">
        <v>2.39</v>
      </c>
      <c r="F17">
        <v>0</v>
      </c>
      <c r="G17">
        <f>5000*0.1435</f>
        <v>717.5</v>
      </c>
      <c r="H17" s="4">
        <f t="shared" si="0"/>
        <v>-1277.4900000000005</v>
      </c>
    </row>
    <row r="18" spans="1:8" ht="14.75" x14ac:dyDescent="0.75">
      <c r="A18" s="3">
        <v>10</v>
      </c>
      <c r="B18">
        <v>2030</v>
      </c>
      <c r="C18" t="s">
        <v>6</v>
      </c>
      <c r="D18">
        <v>122.04</v>
      </c>
      <c r="E18">
        <v>2.44</v>
      </c>
      <c r="F18">
        <v>0</v>
      </c>
      <c r="G18">
        <f>5000*0.1471</f>
        <v>735.5</v>
      </c>
      <c r="H18" s="4">
        <f t="shared" si="0"/>
        <v>-666.47000000000048</v>
      </c>
    </row>
    <row r="19" spans="1:8" ht="14.75" x14ac:dyDescent="0.75">
      <c r="A19" s="3">
        <v>11</v>
      </c>
      <c r="B19">
        <v>2031</v>
      </c>
      <c r="C19" t="s">
        <v>6</v>
      </c>
      <c r="D19">
        <v>124.48</v>
      </c>
      <c r="E19">
        <v>2.4900000000000002</v>
      </c>
      <c r="F19">
        <v>0</v>
      </c>
      <c r="G19">
        <f>5000*0.1507</f>
        <v>753.5</v>
      </c>
      <c r="H19" s="4">
        <f t="shared" si="0"/>
        <v>-39.940000000000509</v>
      </c>
    </row>
    <row r="20" spans="1:8" ht="14.75" x14ac:dyDescent="0.75">
      <c r="A20" s="3">
        <v>12</v>
      </c>
      <c r="B20">
        <v>2032</v>
      </c>
      <c r="C20" t="s">
        <v>15</v>
      </c>
      <c r="D20">
        <v>126.97</v>
      </c>
      <c r="E20">
        <v>2.54</v>
      </c>
      <c r="F20">
        <v>0</v>
      </c>
      <c r="G20">
        <f>5000*0.1545</f>
        <v>772.5</v>
      </c>
      <c r="H20" s="4">
        <f t="shared" si="0"/>
        <v>603.0499999999995</v>
      </c>
    </row>
    <row r="21" spans="1:8" x14ac:dyDescent="0.65">
      <c r="A21" s="3">
        <v>13</v>
      </c>
      <c r="B21">
        <v>2033</v>
      </c>
      <c r="C21" t="s">
        <v>16</v>
      </c>
      <c r="D21">
        <v>129.51</v>
      </c>
      <c r="E21">
        <v>2.59</v>
      </c>
      <c r="F21">
        <v>0</v>
      </c>
      <c r="G21">
        <f>5000*0.1584</f>
        <v>792.00000000000011</v>
      </c>
      <c r="H21" s="4">
        <f t="shared" si="0"/>
        <v>1262.9499999999996</v>
      </c>
    </row>
    <row r="22" spans="1:8" x14ac:dyDescent="0.65">
      <c r="A22" s="3">
        <v>14</v>
      </c>
      <c r="B22">
        <v>2034</v>
      </c>
      <c r="C22" t="s">
        <v>16</v>
      </c>
      <c r="D22">
        <v>132.1</v>
      </c>
      <c r="E22">
        <v>2.64</v>
      </c>
      <c r="F22">
        <v>0</v>
      </c>
      <c r="G22">
        <f>5000*0.1623</f>
        <v>811.5</v>
      </c>
      <c r="H22" s="4">
        <f t="shared" si="0"/>
        <v>1939.7099999999996</v>
      </c>
    </row>
    <row r="23" spans="1:8" x14ac:dyDescent="0.65">
      <c r="A23" s="3">
        <v>15</v>
      </c>
      <c r="B23">
        <v>2035</v>
      </c>
      <c r="C23" t="s">
        <v>16</v>
      </c>
      <c r="D23">
        <v>134.74</v>
      </c>
      <c r="E23">
        <v>2.69</v>
      </c>
      <c r="F23">
        <v>246</v>
      </c>
      <c r="G23">
        <f>5000*0.1664</f>
        <v>832</v>
      </c>
      <c r="H23" s="4">
        <f t="shared" si="0"/>
        <v>2388.2799999999997</v>
      </c>
    </row>
    <row r="24" spans="1:8" x14ac:dyDescent="0.65">
      <c r="A24" s="3">
        <v>16</v>
      </c>
      <c r="B24">
        <v>2036</v>
      </c>
      <c r="C24" t="s">
        <v>16</v>
      </c>
      <c r="D24">
        <v>137.43</v>
      </c>
      <c r="E24">
        <v>2.75</v>
      </c>
      <c r="F24">
        <v>0</v>
      </c>
      <c r="G24">
        <f>5000*0.1706</f>
        <v>853</v>
      </c>
      <c r="H24" s="4">
        <f t="shared" si="0"/>
        <v>3101.1</v>
      </c>
    </row>
    <row r="25" spans="1:8" x14ac:dyDescent="0.65">
      <c r="A25" s="3">
        <v>17</v>
      </c>
      <c r="B25">
        <v>2037</v>
      </c>
      <c r="C25" t="s">
        <v>16</v>
      </c>
      <c r="D25">
        <v>140.16999999999999</v>
      </c>
      <c r="E25">
        <v>2.8</v>
      </c>
      <c r="F25">
        <v>0</v>
      </c>
      <c r="G25">
        <f>5000*0.1748</f>
        <v>874</v>
      </c>
      <c r="H25" s="4">
        <f t="shared" si="0"/>
        <v>3832.1299999999997</v>
      </c>
    </row>
    <row r="26" spans="1:8" x14ac:dyDescent="0.65">
      <c r="A26" s="3">
        <v>18</v>
      </c>
      <c r="B26">
        <v>2038</v>
      </c>
      <c r="C26" t="s">
        <v>16</v>
      </c>
      <c r="D26">
        <v>142.97</v>
      </c>
      <c r="E26">
        <v>2.86</v>
      </c>
      <c r="F26">
        <v>0</v>
      </c>
      <c r="G26">
        <f>5000*0.1792</f>
        <v>896</v>
      </c>
      <c r="H26" s="4">
        <f t="shared" si="0"/>
        <v>4582.2999999999993</v>
      </c>
    </row>
    <row r="27" spans="1:8" x14ac:dyDescent="0.65">
      <c r="A27" s="3">
        <v>19</v>
      </c>
      <c r="B27">
        <v>2039</v>
      </c>
      <c r="C27" t="s">
        <v>16</v>
      </c>
      <c r="D27">
        <v>145.83000000000001</v>
      </c>
      <c r="E27">
        <v>2.92</v>
      </c>
      <c r="F27">
        <v>0</v>
      </c>
      <c r="G27">
        <f>5000*0.1837</f>
        <v>918.5</v>
      </c>
      <c r="H27" s="4">
        <f t="shared" si="0"/>
        <v>5352.0499999999993</v>
      </c>
    </row>
    <row r="28" spans="1:8" x14ac:dyDescent="0.65">
      <c r="A28" s="3">
        <v>20</v>
      </c>
      <c r="B28">
        <v>2040</v>
      </c>
      <c r="C28" t="s">
        <v>16</v>
      </c>
      <c r="D28">
        <v>148.75</v>
      </c>
      <c r="E28">
        <v>2.97</v>
      </c>
      <c r="F28">
        <v>0</v>
      </c>
      <c r="G28">
        <f>5000*0.1883</f>
        <v>941.5</v>
      </c>
      <c r="H28" s="4">
        <f t="shared" si="0"/>
        <v>6141.829999999999</v>
      </c>
    </row>
    <row r="29" spans="1:8" x14ac:dyDescent="0.65">
      <c r="A29" s="3">
        <v>21</v>
      </c>
      <c r="B29">
        <v>2041</v>
      </c>
      <c r="C29" t="s">
        <v>16</v>
      </c>
      <c r="D29">
        <v>151.72</v>
      </c>
      <c r="E29">
        <v>3.03</v>
      </c>
      <c r="F29">
        <v>0</v>
      </c>
      <c r="G29">
        <f>5000*0.193</f>
        <v>965</v>
      </c>
      <c r="H29" s="4">
        <f t="shared" si="0"/>
        <v>6952.079999999999</v>
      </c>
    </row>
    <row r="30" spans="1:8" x14ac:dyDescent="0.65">
      <c r="A30" s="3">
        <v>22</v>
      </c>
      <c r="B30">
        <v>2042</v>
      </c>
      <c r="C30" t="s">
        <v>16</v>
      </c>
      <c r="D30">
        <v>154.75</v>
      </c>
      <c r="E30">
        <v>3.1</v>
      </c>
      <c r="F30">
        <v>0</v>
      </c>
      <c r="G30">
        <f>5000*0.1978</f>
        <v>989</v>
      </c>
      <c r="H30" s="4">
        <f t="shared" si="0"/>
        <v>7783.2299999999987</v>
      </c>
    </row>
    <row r="31" spans="1:8" x14ac:dyDescent="0.65">
      <c r="A31" s="3">
        <v>23</v>
      </c>
      <c r="B31">
        <v>2043</v>
      </c>
      <c r="C31" t="s">
        <v>16</v>
      </c>
      <c r="D31">
        <v>157.85</v>
      </c>
      <c r="E31">
        <v>3.16</v>
      </c>
      <c r="F31">
        <v>0</v>
      </c>
      <c r="G31">
        <f>5000*0.2027</f>
        <v>1013.5</v>
      </c>
      <c r="H31" s="4">
        <f t="shared" si="0"/>
        <v>8635.7199999999975</v>
      </c>
    </row>
    <row r="32" spans="1:8" x14ac:dyDescent="0.65">
      <c r="A32" s="3">
        <v>24</v>
      </c>
      <c r="B32">
        <v>2044</v>
      </c>
      <c r="C32" t="s">
        <v>16</v>
      </c>
      <c r="D32">
        <v>161.01</v>
      </c>
      <c r="E32">
        <v>3.22</v>
      </c>
      <c r="F32">
        <v>0</v>
      </c>
      <c r="G32">
        <f>5000*0.213</f>
        <v>1065</v>
      </c>
      <c r="H32" s="4">
        <f t="shared" si="0"/>
        <v>9536.489999999998</v>
      </c>
    </row>
    <row r="33" spans="1:8" x14ac:dyDescent="0.65">
      <c r="A33" s="3">
        <v>25</v>
      </c>
      <c r="B33">
        <v>2045</v>
      </c>
      <c r="C33" t="s">
        <v>16</v>
      </c>
      <c r="D33">
        <v>164.23</v>
      </c>
      <c r="E33">
        <v>3.28</v>
      </c>
      <c r="F33">
        <v>0</v>
      </c>
      <c r="G33">
        <f>5000*0.2183</f>
        <v>1091.5</v>
      </c>
      <c r="H33" s="4">
        <f t="shared" si="0"/>
        <v>10460.479999999998</v>
      </c>
    </row>
  </sheetData>
  <pageMargins left="0.7" right="0.7" top="0.75" bottom="0.75" header="0.3" footer="0.3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Littleton</dc:creator>
  <cp:lastModifiedBy>Amanda Littleton</cp:lastModifiedBy>
  <cp:lastPrinted>2020-08-03T19:27:49Z</cp:lastPrinted>
  <dcterms:created xsi:type="dcterms:W3CDTF">2020-08-03T15:29:25Z</dcterms:created>
  <dcterms:modified xsi:type="dcterms:W3CDTF">2022-03-12T21:26:44Z</dcterms:modified>
</cp:coreProperties>
</file>